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6-2027\ВсоШ\ШЭ\Биология\"/>
    </mc:Choice>
  </mc:AlternateContent>
  <xr:revisionPtr revIDLastSave="0" documentId="8_{67B95CC5-8F4C-4DE0-8BEE-30FD69471F9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9524 Биология 5 класс" sheetId="1" r:id="rId1"/>
    <sheet name="19525 Биология 6 класс" sheetId="2" r:id="rId2"/>
    <sheet name="19526 Биология 7 класс" sheetId="3" r:id="rId3"/>
    <sheet name="19527 Биология 8 класс" sheetId="4" r:id="rId4"/>
    <sheet name="19528 Биология 9 класс" sheetId="5" r:id="rId5"/>
    <sheet name="19529 Биология 10 класс" sheetId="6" r:id="rId6"/>
    <sheet name="19530 Биология 11 класс" sheetId="7" r:id="rId7"/>
    <sheet name="TimeZones" sheetId="8" state="veryHidden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" i="7" l="1"/>
  <c r="E4" i="7"/>
  <c r="F3" i="7"/>
  <c r="E3" i="7"/>
  <c r="F4" i="5"/>
  <c r="E4" i="5"/>
  <c r="F3" i="5"/>
  <c r="E3" i="5"/>
  <c r="F14" i="4"/>
  <c r="E14" i="4"/>
  <c r="F13" i="4"/>
  <c r="E13" i="4"/>
  <c r="F12" i="4"/>
  <c r="E12" i="4"/>
  <c r="F11" i="4"/>
  <c r="E11" i="4"/>
  <c r="F10" i="4"/>
  <c r="E10" i="4"/>
  <c r="F9" i="4"/>
  <c r="E9" i="4"/>
  <c r="F8" i="4"/>
  <c r="E8" i="4"/>
  <c r="F7" i="4"/>
  <c r="E7" i="4"/>
  <c r="F6" i="4"/>
  <c r="E6" i="4"/>
  <c r="F5" i="4"/>
  <c r="E5" i="4"/>
  <c r="F4" i="4"/>
  <c r="E4" i="4"/>
  <c r="F3" i="4"/>
  <c r="E3" i="4"/>
  <c r="F7" i="3"/>
  <c r="E7" i="3"/>
  <c r="F6" i="3"/>
  <c r="E6" i="3"/>
  <c r="F5" i="3"/>
  <c r="E5" i="3"/>
  <c r="F4" i="3"/>
  <c r="E4" i="3"/>
  <c r="F3" i="3"/>
  <c r="E3" i="3"/>
  <c r="F11" i="2"/>
  <c r="E11" i="2"/>
  <c r="F10" i="2"/>
  <c r="E10" i="2"/>
  <c r="F9" i="2"/>
  <c r="E9" i="2"/>
  <c r="F8" i="2"/>
  <c r="E8" i="2"/>
  <c r="F7" i="2"/>
  <c r="E7" i="2"/>
  <c r="F6" i="2"/>
  <c r="E6" i="2"/>
  <c r="F5" i="2"/>
  <c r="E5" i="2"/>
  <c r="F4" i="2"/>
  <c r="E4" i="2"/>
  <c r="F3" i="2"/>
  <c r="E3" i="2"/>
</calcChain>
</file>

<file path=xl/sharedStrings.xml><?xml version="1.0" encoding="utf-8"?>
<sst xmlns="http://schemas.openxmlformats.org/spreadsheetml/2006/main" count="183" uniqueCount="119">
  <si>
    <t/>
  </si>
  <si>
    <t>19525/edu822234/6/2gz38693</t>
  </si>
  <si>
    <t>19525/edu822234/6/2qz2569v</t>
  </si>
  <si>
    <t>19525/edu822234/6/35z85w96</t>
  </si>
  <si>
    <t>19525/edu822234/6/76z4r7zw</t>
  </si>
  <si>
    <t>19525/edu822234/6/g3972qz6</t>
  </si>
  <si>
    <t>19525/edu822234/6/q7zr84z8</t>
  </si>
  <si>
    <t>19525/edu822234/6/v6zq5rzw</t>
  </si>
  <si>
    <t>19525/edu822234/6/v79vqqz2</t>
  </si>
  <si>
    <t>19526/edu822234/7/4zvqgrv2</t>
  </si>
  <si>
    <t>19526/edu822234/7/q5v57zvw</t>
  </si>
  <si>
    <t>19526/edu822234/7/q5v5qzvw</t>
  </si>
  <si>
    <t>19526/edu822234/7/q8vz3q6z</t>
  </si>
  <si>
    <t>19527/edu822234/8/2gz9v76r</t>
  </si>
  <si>
    <t>19527/edu822234/8/2qz25v69</t>
  </si>
  <si>
    <t>19527/edu822234/8/35z8vwzw</t>
  </si>
  <si>
    <t>19527/edu822234/8/35z8w6wv</t>
  </si>
  <si>
    <t>19527/edu822234/8/97zvr7zq</t>
  </si>
  <si>
    <t>19527/edu822234/8/g3674qz7</t>
  </si>
  <si>
    <t>19527/edu822234/8/g3675q67</t>
  </si>
  <si>
    <t>19527/edu822234/8/g367rqz7</t>
  </si>
  <si>
    <t>19527/edu822234/8/q5z59vz9</t>
  </si>
  <si>
    <t>19527/edu822234/8/q5z5v69r</t>
  </si>
  <si>
    <t>19527/edu822234/8/q7zrg46v</t>
  </si>
  <si>
    <t>19528/edu822234/9/q76rv963</t>
  </si>
  <si>
    <t>19530/edu822234/11/v7zvq435</t>
  </si>
  <si>
    <t>UTC</t>
  </si>
  <si>
    <t>UTC (МСК-3, UTC)</t>
  </si>
  <si>
    <t>Анадырь</t>
  </si>
  <si>
    <t>Анадырь (МСК+9, UTC+12)</t>
  </si>
  <si>
    <t>Анденко Алиса Андреевна</t>
  </si>
  <si>
    <t>Антонюк Елизаветы Афанасьевна</t>
  </si>
  <si>
    <t>Артемьева Александра Андреевна</t>
  </si>
  <si>
    <t>Астрахань</t>
  </si>
  <si>
    <t>Астрахань (МСК+1, UTC+4)</t>
  </si>
  <si>
    <t>Баринов Клим Максимович</t>
  </si>
  <si>
    <t>Барнаул</t>
  </si>
  <si>
    <t>Барнаул (МСК+4, UTC+7)</t>
  </si>
  <si>
    <t>Берлова Полина Сергеевна</t>
  </si>
  <si>
    <t>Бредихина Вера Сергеевна</t>
  </si>
  <si>
    <t>Быкова Олеся Олеговна</t>
  </si>
  <si>
    <t>Владивосток</t>
  </si>
  <si>
    <t>Владивосток (МСК+7, UTC+10)</t>
  </si>
  <si>
    <t>Волгоград</t>
  </si>
  <si>
    <t>Волгоград (МСК, UTC+3)</t>
  </si>
  <si>
    <t>Голуб Полина Артемовна</t>
  </si>
  <si>
    <t>Грамота</t>
  </si>
  <si>
    <t>Евтихова Полина Алексеевна</t>
  </si>
  <si>
    <t>Екатеринбург</t>
  </si>
  <si>
    <t>Екатеринбург (МСК+2, UTC+5)</t>
  </si>
  <si>
    <t>Иркутск</t>
  </si>
  <si>
    <t>Иркутск (МСК+5, UTC+8)</t>
  </si>
  <si>
    <t>Калининград</t>
  </si>
  <si>
    <t>Калининград (МСК-1, UTC+2)</t>
  </si>
  <si>
    <t>Камалутдинова Таисия Руслановна</t>
  </si>
  <si>
    <t>Камчатка</t>
  </si>
  <si>
    <t>Камчатка (МСК+9, UTC+12)</t>
  </si>
  <si>
    <t>Киров</t>
  </si>
  <si>
    <t>Киров (МСК, UTC+3)</t>
  </si>
  <si>
    <t>Коваленко Мария Александровна</t>
  </si>
  <si>
    <t>Код</t>
  </si>
  <si>
    <t>Козунко Татьяна Анатольевна</t>
  </si>
  <si>
    <t>Козырь Арслан Дмитриевич</t>
  </si>
  <si>
    <t>Красноярск</t>
  </si>
  <si>
    <t>Красноярск (МСК+4, UTC+7)</t>
  </si>
  <si>
    <t>Кузнецова Дарья Михайловна</t>
  </si>
  <si>
    <t>ЛЕВ ТУРЧЕНКО Станиславович</t>
  </si>
  <si>
    <t>Магадан</t>
  </si>
  <si>
    <t>Магадан (МСК+8, UTC+11)</t>
  </si>
  <si>
    <t>Мазур Мария Андреевна</t>
  </si>
  <si>
    <t>Максимальный балл</t>
  </si>
  <si>
    <t>Москва</t>
  </si>
  <si>
    <t>Москва (МСК, UTC+3)</t>
  </si>
  <si>
    <t>Набранные баллы</t>
  </si>
  <si>
    <t>Новокузнецк</t>
  </si>
  <si>
    <t>Новокузнецк (МСК+4, UTC+7)</t>
  </si>
  <si>
    <t>Новосибирск</t>
  </si>
  <si>
    <t>Новосибирск (МСК+4, UTC+7)</t>
  </si>
  <si>
    <t>Омск</t>
  </si>
  <si>
    <t>Омск (МСК+3, UTC+6)</t>
  </si>
  <si>
    <t>Попова Вероника Игоревна</t>
  </si>
  <si>
    <t>Самара</t>
  </si>
  <si>
    <t>Самара (МСК+1, UTC+4)</t>
  </si>
  <si>
    <t>Саратов</t>
  </si>
  <si>
    <t>Саратов (МСК+1, UTC+4)</t>
  </si>
  <si>
    <t>Сахалин</t>
  </si>
  <si>
    <t>Сахалин (МСК+8, UTC+11)</t>
  </si>
  <si>
    <t>Симбирёва Полина Витальевна</t>
  </si>
  <si>
    <t>Симферополь</t>
  </si>
  <si>
    <t>Симферополь (МСК, UTC+3)</t>
  </si>
  <si>
    <t>Список участников появится после окончания олимпиады, если они будут</t>
  </si>
  <si>
    <t>Среднеколымск</t>
  </si>
  <si>
    <t>Среднеколымск (МСК+8, UTC+11)</t>
  </si>
  <si>
    <t>Стариков Георгий Романович</t>
  </si>
  <si>
    <t>Статус</t>
  </si>
  <si>
    <t>Стахеева Елена Васильевна</t>
  </si>
  <si>
    <t>Токарева Таисия Алексеевна</t>
  </si>
  <si>
    <t>Томск</t>
  </si>
  <si>
    <t>Томск (МСК+4, UTC+7)</t>
  </si>
  <si>
    <t>Ульяновск</t>
  </si>
  <si>
    <t>Ульяновск (МСК+1, UTC+4)</t>
  </si>
  <si>
    <t>Усть-Нера</t>
  </si>
  <si>
    <t>Усть-Нера (МСК+7, UTC+10)</t>
  </si>
  <si>
    <t>ФИО</t>
  </si>
  <si>
    <t>Хандыга</t>
  </si>
  <si>
    <t>Хандыга (МСК+6, UTC+9)</t>
  </si>
  <si>
    <t>Часовой пояс</t>
  </si>
  <si>
    <t>Чита</t>
  </si>
  <si>
    <t>Чита (МСК+6, UTC+9)</t>
  </si>
  <si>
    <t>Швец Сабина Сергеевна</t>
  </si>
  <si>
    <t>Шлыкова Эллада Александровна</t>
  </si>
  <si>
    <t>Эмирова Зарина Арсеновна</t>
  </si>
  <si>
    <t>Якутск</t>
  </si>
  <si>
    <t>Якутск (МСК+6, UTC+9)</t>
  </si>
  <si>
    <t>аметова жасмин эскендеровна</t>
  </si>
  <si>
    <t>Победитель</t>
  </si>
  <si>
    <t>Участник</t>
  </si>
  <si>
    <t>Призер</t>
  </si>
  <si>
    <t xml:space="preserve">Призер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</si>
</sst>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0.0"/>
    <numFmt numFmtId="165" formatCode="dd\ mmmm\ yyyy\ &quot;в&quot;\ hh:mm"/>
  </numFmts>
  <fonts count="6" x14ac:knownFonts="1">
    <font>
      <sz val="11"/>
      <name val="Calibri"/>
      <family val="2"/>
    </font>
    <font>
      <sz val="11"/>
      <name val="Arial"/>
    </font>
    <font>
      <b/>
      <sz val="11"/>
      <name val="Arial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i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 vertical="center" wrapText="1"/>
    </xf>
    <xf numFmtId="164" fontId="1" fillId="0" borderId="0" xfId="0" applyNumberFormat="1" applyFont="1" applyAlignment="1">
      <alignment horizontal="left" vertical="center" wrapText="1"/>
    </xf>
    <xf numFmtId="165" fontId="1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workbookViewId="0"/>
  </sheetViews>
  <sheetFormatPr defaultRowHeight="15" x14ac:dyDescent="0.25"/>
  <sheetData>
    <row r="1" spans="1:1" x14ac:dyDescent="0.25">
      <c r="A1" s="1" t="s">
        <v>90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ErrorMessage="1" xr:uid="{00000000-0002-0000-0000-000000000000}">
          <x14:formula1>
            <xm:f>TimeZones!$A$1:$A$28</xm:f>
          </x14:formula1>
          <xm:sqref>B1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1"/>
  <sheetViews>
    <sheetView workbookViewId="0">
      <selection activeCell="G5" sqref="G5:G8"/>
    </sheetView>
  </sheetViews>
  <sheetFormatPr defaultRowHeight="15" x14ac:dyDescent="0.25"/>
  <cols>
    <col min="1" max="1" width="34.85546875" customWidth="1"/>
    <col min="2" max="2" width="58" customWidth="1"/>
    <col min="3" max="4" width="23.140625" customWidth="1"/>
    <col min="5" max="6" width="46.42578125" customWidth="1"/>
    <col min="7" max="7" width="23.140625" customWidth="1"/>
    <col min="8" max="8" width="46.42578125" customWidth="1"/>
  </cols>
  <sheetData>
    <row r="1" spans="1:8" x14ac:dyDescent="0.25">
      <c r="A1" s="2" t="s">
        <v>106</v>
      </c>
      <c r="B1" s="3" t="s">
        <v>72</v>
      </c>
    </row>
    <row r="3" spans="1:8" ht="30" x14ac:dyDescent="0.25">
      <c r="A3" s="2" t="s">
        <v>60</v>
      </c>
      <c r="B3" s="2" t="s">
        <v>103</v>
      </c>
      <c r="C3" s="2" t="s">
        <v>73</v>
      </c>
      <c r="D3" s="2" t="s">
        <v>70</v>
      </c>
      <c r="E3" s="2" t="str">
        <f>"Время начала сессии (" &amp; VLOOKUP($B$1,TimeZones!$A$1:$C$28,3,FALSE) &amp; ")"</f>
        <v>Время начала сессии (Москва)</v>
      </c>
      <c r="F3" s="2" t="str">
        <f>"Время конца сессии (" &amp; VLOOKUP($B$1,TimeZones!$A$1:$C$28,3,FALSE) &amp; ")"</f>
        <v>Время конца сессии (Москва)</v>
      </c>
      <c r="G3" s="2" t="s">
        <v>94</v>
      </c>
      <c r="H3" s="2" t="s">
        <v>46</v>
      </c>
    </row>
    <row r="4" spans="1:8" x14ac:dyDescent="0.25">
      <c r="A4" s="3" t="s">
        <v>5</v>
      </c>
      <c r="B4" s="3" t="s">
        <v>39</v>
      </c>
      <c r="C4" s="4">
        <v>22.4</v>
      </c>
      <c r="D4" s="4">
        <v>25</v>
      </c>
      <c r="E4" s="5">
        <f>46301.6584591427 + (VLOOKUP($B$1,TimeZones!$A$1:$C$28,2,FALSE))/24</f>
        <v>46301.783459142702</v>
      </c>
      <c r="F4" s="5">
        <f>46301.6841450973 + (VLOOKUP($B$1,TimeZones!$A$1:$C$28,2,FALSE))/24</f>
        <v>46301.809145097301</v>
      </c>
      <c r="G4" s="6" t="s">
        <v>115</v>
      </c>
    </row>
    <row r="5" spans="1:8" x14ac:dyDescent="0.25">
      <c r="A5" s="3" t="s">
        <v>6</v>
      </c>
      <c r="B5" s="3" t="s">
        <v>30</v>
      </c>
      <c r="C5" s="4">
        <v>21.2</v>
      </c>
      <c r="D5" s="4">
        <v>25</v>
      </c>
      <c r="E5" s="5">
        <f>46301.4954453872 + (VLOOKUP($B$1,TimeZones!$A$1:$C$28,2,FALSE))/24</f>
        <v>46301.620445387198</v>
      </c>
      <c r="F5" s="5">
        <f>46301.5175918442 + (VLOOKUP($B$1,TimeZones!$A$1:$C$28,2,FALSE))/24</f>
        <v>46301.642591844196</v>
      </c>
      <c r="G5" s="8" t="s">
        <v>117</v>
      </c>
    </row>
    <row r="6" spans="1:8" x14ac:dyDescent="0.25">
      <c r="A6" s="3" t="s">
        <v>7</v>
      </c>
      <c r="B6" s="3" t="s">
        <v>54</v>
      </c>
      <c r="C6" s="4">
        <v>20.6</v>
      </c>
      <c r="D6" s="4">
        <v>25</v>
      </c>
      <c r="E6" s="5">
        <f>46301.658973829 + (VLOOKUP($B$1,TimeZones!$A$1:$C$28,2,FALSE))/24</f>
        <v>46301.783973828999</v>
      </c>
      <c r="F6" s="5">
        <f>46301.6787281267 + (VLOOKUP($B$1,TimeZones!$A$1:$C$28,2,FALSE))/24</f>
        <v>46301.803728126702</v>
      </c>
      <c r="G6" s="8" t="s">
        <v>117</v>
      </c>
    </row>
    <row r="7" spans="1:8" x14ac:dyDescent="0.25">
      <c r="A7" s="3" t="s">
        <v>1</v>
      </c>
      <c r="B7" s="3" t="s">
        <v>32</v>
      </c>
      <c r="C7" s="4">
        <v>20.399999999999999</v>
      </c>
      <c r="D7" s="4">
        <v>25</v>
      </c>
      <c r="E7" s="5">
        <f>46301.7162368232 + (VLOOKUP($B$1,TimeZones!$A$1:$C$28,2,FALSE))/24</f>
        <v>46301.841236823202</v>
      </c>
      <c r="F7" s="5">
        <f>46301.7368791492 + (VLOOKUP($B$1,TimeZones!$A$1:$C$28,2,FALSE))/24</f>
        <v>46301.861879149197</v>
      </c>
      <c r="G7" s="8" t="s">
        <v>117</v>
      </c>
    </row>
    <row r="8" spans="1:8" x14ac:dyDescent="0.25">
      <c r="A8" s="3" t="s">
        <v>2</v>
      </c>
      <c r="B8" s="3" t="s">
        <v>47</v>
      </c>
      <c r="C8" s="4">
        <v>14.4</v>
      </c>
      <c r="D8" s="4">
        <v>25</v>
      </c>
      <c r="E8" s="5">
        <f>46301.7075086125 + (VLOOKUP($B$1,TimeZones!$A$1:$C$28,2,FALSE))/24</f>
        <v>46301.832508612497</v>
      </c>
      <c r="F8" s="5">
        <f>46301.7379494869 + (VLOOKUP($B$1,TimeZones!$A$1:$C$28,2,FALSE))/24</f>
        <v>46301.862949486902</v>
      </c>
      <c r="G8" s="8" t="s">
        <v>117</v>
      </c>
    </row>
    <row r="9" spans="1:8" x14ac:dyDescent="0.25">
      <c r="A9" s="3" t="s">
        <v>4</v>
      </c>
      <c r="B9" s="3" t="s">
        <v>65</v>
      </c>
      <c r="C9" s="4">
        <v>12</v>
      </c>
      <c r="D9" s="4">
        <v>25</v>
      </c>
      <c r="E9" s="5">
        <f>46301.7146094711 + (VLOOKUP($B$1,TimeZones!$A$1:$C$28,2,FALSE))/24</f>
        <v>46301.839609471099</v>
      </c>
      <c r="F9" s="5">
        <f>46301.7408035784 + (VLOOKUP($B$1,TimeZones!$A$1:$C$28,2,FALSE))/24</f>
        <v>46301.865803578403</v>
      </c>
      <c r="G9" s="7" t="s">
        <v>116</v>
      </c>
    </row>
    <row r="10" spans="1:8" x14ac:dyDescent="0.25">
      <c r="A10" s="3" t="s">
        <v>3</v>
      </c>
      <c r="B10" s="3" t="s">
        <v>87</v>
      </c>
      <c r="C10" s="4">
        <v>11.2</v>
      </c>
      <c r="D10" s="4">
        <v>25</v>
      </c>
      <c r="E10" s="5">
        <f>46301.719030477 + (VLOOKUP($B$1,TimeZones!$A$1:$C$28,2,FALSE))/24</f>
        <v>46301.844030476997</v>
      </c>
      <c r="F10" s="5">
        <f>46301.7362171224 + (VLOOKUP($B$1,TimeZones!$A$1:$C$28,2,FALSE))/24</f>
        <v>46301.861217122401</v>
      </c>
      <c r="G10" s="7" t="s">
        <v>116</v>
      </c>
    </row>
    <row r="11" spans="1:8" x14ac:dyDescent="0.25">
      <c r="A11" s="3" t="s">
        <v>8</v>
      </c>
      <c r="B11" s="3" t="s">
        <v>45</v>
      </c>
      <c r="C11" s="4">
        <v>0</v>
      </c>
      <c r="D11" s="4">
        <v>25</v>
      </c>
      <c r="E11" s="5">
        <f>46301.5238693779 + (VLOOKUP($B$1,TimeZones!$A$1:$C$28,2,FALSE))/24</f>
        <v>46301.648869377903</v>
      </c>
      <c r="F11" s="5">
        <f>46301.5655360445 + (VLOOKUP($B$1,TimeZones!$A$1:$C$28,2,FALSE))/24</f>
        <v>46301.690536044502</v>
      </c>
      <c r="G11" s="7" t="s">
        <v>116</v>
      </c>
    </row>
  </sheetData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ErrorMessage="1" xr:uid="{00000000-0002-0000-0100-000000000000}">
          <x14:formula1>
            <xm:f>TimeZones!$A$1:$A$28</xm:f>
          </x14:formula1>
          <xm:sqref>B1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7"/>
  <sheetViews>
    <sheetView workbookViewId="0">
      <selection activeCell="G8" sqref="G8"/>
    </sheetView>
  </sheetViews>
  <sheetFormatPr defaultRowHeight="15" x14ac:dyDescent="0.25"/>
  <cols>
    <col min="1" max="1" width="34.85546875" customWidth="1"/>
    <col min="2" max="2" width="58" customWidth="1"/>
    <col min="3" max="4" width="23.140625" customWidth="1"/>
    <col min="5" max="6" width="46.42578125" customWidth="1"/>
    <col min="7" max="7" width="23.140625" customWidth="1"/>
    <col min="8" max="8" width="46.42578125" customWidth="1"/>
  </cols>
  <sheetData>
    <row r="1" spans="1:8" x14ac:dyDescent="0.25">
      <c r="A1" s="2" t="s">
        <v>106</v>
      </c>
      <c r="B1" s="3" t="s">
        <v>72</v>
      </c>
    </row>
    <row r="3" spans="1:8" ht="30" x14ac:dyDescent="0.25">
      <c r="A3" s="2" t="s">
        <v>60</v>
      </c>
      <c r="B3" s="2" t="s">
        <v>103</v>
      </c>
      <c r="C3" s="2" t="s">
        <v>73</v>
      </c>
      <c r="D3" s="2" t="s">
        <v>70</v>
      </c>
      <c r="E3" s="2" t="str">
        <f>"Время начала сессии (" &amp; VLOOKUP($B$1,TimeZones!$A$1:$C$28,3,FALSE) &amp; ")"</f>
        <v>Время начала сессии (Москва)</v>
      </c>
      <c r="F3" s="2" t="str">
        <f>"Время конца сессии (" &amp; VLOOKUP($B$1,TimeZones!$A$1:$C$28,3,FALSE) &amp; ")"</f>
        <v>Время конца сессии (Москва)</v>
      </c>
      <c r="G3" s="2" t="s">
        <v>94</v>
      </c>
      <c r="H3" s="2" t="s">
        <v>46</v>
      </c>
    </row>
    <row r="4" spans="1:8" x14ac:dyDescent="0.25">
      <c r="A4" s="3" t="s">
        <v>11</v>
      </c>
      <c r="B4" s="3" t="s">
        <v>66</v>
      </c>
      <c r="C4" s="4">
        <v>24.6</v>
      </c>
      <c r="D4" s="4">
        <v>30</v>
      </c>
      <c r="E4" s="5">
        <f>46302.5928338986 + (VLOOKUP($B$1,TimeZones!$A$1:$C$28,2,FALSE))/24</f>
        <v>46302.717833898598</v>
      </c>
      <c r="F4" s="5">
        <f>46302.6133596579 + (VLOOKUP($B$1,TimeZones!$A$1:$C$28,2,FALSE))/24</f>
        <v>46302.738359657902</v>
      </c>
      <c r="G4" s="6" t="s">
        <v>115</v>
      </c>
    </row>
    <row r="5" spans="1:8" x14ac:dyDescent="0.25">
      <c r="A5" s="3" t="s">
        <v>9</v>
      </c>
      <c r="B5" s="3" t="s">
        <v>93</v>
      </c>
      <c r="C5" s="4">
        <v>23.4</v>
      </c>
      <c r="D5" s="4">
        <v>30</v>
      </c>
      <c r="E5" s="5">
        <f>46302.5720737966 + (VLOOKUP($B$1,TimeZones!$A$1:$C$28,2,FALSE))/24</f>
        <v>46302.697073796597</v>
      </c>
      <c r="F5" s="5">
        <f>46302.600350587 + (VLOOKUP($B$1,TimeZones!$A$1:$C$28,2,FALSE))/24</f>
        <v>46302.725350587003</v>
      </c>
      <c r="G5" s="7" t="s">
        <v>117</v>
      </c>
    </row>
    <row r="6" spans="1:8" x14ac:dyDescent="0.25">
      <c r="A6" s="3" t="s">
        <v>10</v>
      </c>
      <c r="B6" s="3" t="s">
        <v>96</v>
      </c>
      <c r="C6" s="4">
        <v>22</v>
      </c>
      <c r="D6" s="4">
        <v>30</v>
      </c>
      <c r="E6" s="5">
        <f>46302.5568796886 + (VLOOKUP($B$1,TimeZones!$A$1:$C$28,2,FALSE))/24</f>
        <v>46302.6818796886</v>
      </c>
      <c r="F6" s="5">
        <f>46302.5768171515 + (VLOOKUP($B$1,TimeZones!$A$1:$C$28,2,FALSE))/24</f>
        <v>46302.701817151501</v>
      </c>
      <c r="G6" s="7" t="s">
        <v>117</v>
      </c>
    </row>
    <row r="7" spans="1:8" x14ac:dyDescent="0.25">
      <c r="A7" s="3" t="s">
        <v>12</v>
      </c>
      <c r="B7" s="3" t="s">
        <v>59</v>
      </c>
      <c r="C7" s="4">
        <v>11.2</v>
      </c>
      <c r="D7" s="4">
        <v>30</v>
      </c>
      <c r="E7" s="5">
        <f>46302.634819629 + (VLOOKUP($B$1,TimeZones!$A$1:$C$28,2,FALSE))/24</f>
        <v>46302.759819628998</v>
      </c>
      <c r="F7" s="5">
        <f>46302.657110428 + (VLOOKUP($B$1,TimeZones!$A$1:$C$28,2,FALSE))/24</f>
        <v>46302.782110428001</v>
      </c>
      <c r="G7" s="7" t="s">
        <v>116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ErrorMessage="1" xr:uid="{00000000-0002-0000-0200-000000000000}">
          <x14:formula1>
            <xm:f>TimeZones!$A$1:$A$28</xm:f>
          </x14:formula1>
          <xm:sqref>B1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4"/>
  <sheetViews>
    <sheetView workbookViewId="0">
      <selection activeCell="G12" sqref="G12:G14"/>
    </sheetView>
  </sheetViews>
  <sheetFormatPr defaultRowHeight="15" x14ac:dyDescent="0.25"/>
  <cols>
    <col min="1" max="1" width="34.85546875" customWidth="1"/>
    <col min="2" max="2" width="58" customWidth="1"/>
    <col min="3" max="4" width="23.140625" customWidth="1"/>
    <col min="5" max="6" width="46.42578125" customWidth="1"/>
    <col min="7" max="7" width="23.140625" customWidth="1"/>
    <col min="8" max="8" width="46.42578125" customWidth="1"/>
  </cols>
  <sheetData>
    <row r="1" spans="1:8" x14ac:dyDescent="0.25">
      <c r="A1" s="2" t="s">
        <v>106</v>
      </c>
      <c r="B1" s="3" t="s">
        <v>72</v>
      </c>
    </row>
    <row r="3" spans="1:8" ht="30" x14ac:dyDescent="0.25">
      <c r="A3" s="2" t="s">
        <v>60</v>
      </c>
      <c r="B3" s="2" t="s">
        <v>103</v>
      </c>
      <c r="C3" s="2" t="s">
        <v>73</v>
      </c>
      <c r="D3" s="2" t="s">
        <v>70</v>
      </c>
      <c r="E3" s="2" t="str">
        <f>"Время начала сессии (" &amp; VLOOKUP($B$1,TimeZones!$A$1:$C$28,3,FALSE) &amp; ")"</f>
        <v>Время начала сессии (Москва)</v>
      </c>
      <c r="F3" s="2" t="str">
        <f>"Время конца сессии (" &amp; VLOOKUP($B$1,TimeZones!$A$1:$C$28,3,FALSE) &amp; ")"</f>
        <v>Время конца сессии (Москва)</v>
      </c>
      <c r="G3" s="2" t="s">
        <v>94</v>
      </c>
      <c r="H3" s="2" t="s">
        <v>46</v>
      </c>
    </row>
    <row r="4" spans="1:8" x14ac:dyDescent="0.25">
      <c r="A4" s="3" t="s">
        <v>15</v>
      </c>
      <c r="B4" s="3" t="s">
        <v>38</v>
      </c>
      <c r="C4" s="4">
        <v>28.6</v>
      </c>
      <c r="D4" s="4">
        <v>33</v>
      </c>
      <c r="E4" s="5">
        <f>46302.7227848255 + (VLOOKUP($B$1,TimeZones!$A$1:$C$28,2,FALSE))/24</f>
        <v>46302.847784825499</v>
      </c>
      <c r="F4" s="5">
        <f>46302.760125913 + (VLOOKUP($B$1,TimeZones!$A$1:$C$28,2,FALSE))/24</f>
        <v>46302.885125913002</v>
      </c>
      <c r="G4" s="6" t="s">
        <v>115</v>
      </c>
    </row>
    <row r="5" spans="1:8" x14ac:dyDescent="0.25">
      <c r="A5" s="3" t="s">
        <v>19</v>
      </c>
      <c r="B5" s="3" t="s">
        <v>31</v>
      </c>
      <c r="C5" s="4">
        <v>26.4</v>
      </c>
      <c r="D5" s="4">
        <v>33</v>
      </c>
      <c r="E5" s="5">
        <f>46302.5728944312 + (VLOOKUP($B$1,TimeZones!$A$1:$C$28,2,FALSE))/24</f>
        <v>46302.6978944312</v>
      </c>
      <c r="F5" s="5">
        <f>46302.5986298431 + (VLOOKUP($B$1,TimeZones!$A$1:$C$28,2,FALSE))/24</f>
        <v>46302.723629843102</v>
      </c>
      <c r="G5" s="7" t="s">
        <v>118</v>
      </c>
    </row>
    <row r="6" spans="1:8" x14ac:dyDescent="0.25">
      <c r="A6" s="3" t="s">
        <v>20</v>
      </c>
      <c r="B6" s="3" t="s">
        <v>114</v>
      </c>
      <c r="C6" s="4">
        <v>25.6</v>
      </c>
      <c r="D6" s="4">
        <v>33</v>
      </c>
      <c r="E6" s="5">
        <f>46302.5729008876 + (VLOOKUP($B$1,TimeZones!$A$1:$C$28,2,FALSE))/24</f>
        <v>46302.697900887601</v>
      </c>
      <c r="F6" s="5">
        <f>46302.5986269347 + (VLOOKUP($B$1,TimeZones!$A$1:$C$28,2,FALSE))/24</f>
        <v>46302.723626934698</v>
      </c>
      <c r="G6" s="7" t="s">
        <v>118</v>
      </c>
    </row>
    <row r="7" spans="1:8" x14ac:dyDescent="0.25">
      <c r="A7" s="3" t="s">
        <v>17</v>
      </c>
      <c r="B7" s="3" t="s">
        <v>111</v>
      </c>
      <c r="C7" s="4">
        <v>24.8</v>
      </c>
      <c r="D7" s="4">
        <v>33</v>
      </c>
      <c r="E7" s="5">
        <f>46302.5936393029 + (VLOOKUP($B$1,TimeZones!$A$1:$C$28,2,FALSE))/24</f>
        <v>46302.718639302999</v>
      </c>
      <c r="F7" s="5">
        <f>46302.6264525338 + (VLOOKUP($B$1,TimeZones!$A$1:$C$28,2,FALSE))/24</f>
        <v>46302.751452533797</v>
      </c>
      <c r="G7" s="7" t="s">
        <v>118</v>
      </c>
    </row>
    <row r="8" spans="1:8" x14ac:dyDescent="0.25">
      <c r="A8" s="3" t="s">
        <v>13</v>
      </c>
      <c r="B8" s="3" t="s">
        <v>62</v>
      </c>
      <c r="C8" s="4">
        <v>21.9</v>
      </c>
      <c r="D8" s="4">
        <v>33</v>
      </c>
      <c r="E8" s="5">
        <f>46302.6976442762 + (VLOOKUP($B$1,TimeZones!$A$1:$C$28,2,FALSE))/24</f>
        <v>46302.822644276202</v>
      </c>
      <c r="F8" s="5">
        <f>46302.7318135067 + (VLOOKUP($B$1,TimeZones!$A$1:$C$28,2,FALSE))/24</f>
        <v>46302.856813506703</v>
      </c>
      <c r="G8" s="7" t="s">
        <v>118</v>
      </c>
    </row>
    <row r="9" spans="1:8" x14ac:dyDescent="0.25">
      <c r="A9" s="3" t="s">
        <v>23</v>
      </c>
      <c r="B9" s="3" t="s">
        <v>61</v>
      </c>
      <c r="C9" s="4">
        <v>21.7</v>
      </c>
      <c r="D9" s="4">
        <v>33</v>
      </c>
      <c r="E9" s="5">
        <f>46302.7590446706 + (VLOOKUP($B$1,TimeZones!$A$1:$C$28,2,FALSE))/24</f>
        <v>46302.884044670602</v>
      </c>
      <c r="F9" s="5">
        <f>46302.7724282368 + (VLOOKUP($B$1,TimeZones!$A$1:$C$28,2,FALSE))/24</f>
        <v>46302.8974282368</v>
      </c>
      <c r="G9" s="7" t="s">
        <v>118</v>
      </c>
    </row>
    <row r="10" spans="1:8" x14ac:dyDescent="0.25">
      <c r="A10" s="3" t="s">
        <v>22</v>
      </c>
      <c r="B10" s="3" t="s">
        <v>80</v>
      </c>
      <c r="C10" s="4">
        <v>19.600000000000001</v>
      </c>
      <c r="D10" s="4">
        <v>33</v>
      </c>
      <c r="E10" s="5">
        <f>46302.6722378131 + (VLOOKUP($B$1,TimeZones!$A$1:$C$28,2,FALSE))/24</f>
        <v>46302.797237813102</v>
      </c>
      <c r="F10" s="5">
        <f>46302.6868591645 + (VLOOKUP($B$1,TimeZones!$A$1:$C$28,2,FALSE))/24</f>
        <v>46302.811859164503</v>
      </c>
      <c r="G10" s="7" t="s">
        <v>118</v>
      </c>
    </row>
    <row r="11" spans="1:8" x14ac:dyDescent="0.25">
      <c r="A11" s="3" t="s">
        <v>16</v>
      </c>
      <c r="B11" s="3" t="s">
        <v>110</v>
      </c>
      <c r="C11" s="4">
        <v>18.100000000000001</v>
      </c>
      <c r="D11" s="4">
        <v>33</v>
      </c>
      <c r="E11" s="5">
        <f>46302.6866192411 + (VLOOKUP($B$1,TimeZones!$A$1:$C$28,2,FALSE))/24</f>
        <v>46302.811619241103</v>
      </c>
      <c r="F11" s="5">
        <f>46302.7131961308 + (VLOOKUP($B$1,TimeZones!$A$1:$C$28,2,FALSE))/24</f>
        <v>46302.838196130797</v>
      </c>
      <c r="G11" s="7" t="s">
        <v>118</v>
      </c>
    </row>
    <row r="12" spans="1:8" x14ac:dyDescent="0.25">
      <c r="A12" s="3" t="s">
        <v>14</v>
      </c>
      <c r="B12" s="3" t="s">
        <v>69</v>
      </c>
      <c r="C12" s="4">
        <v>13.6</v>
      </c>
      <c r="D12" s="4">
        <v>33</v>
      </c>
      <c r="E12" s="5">
        <f>46302.7538621605 + (VLOOKUP($B$1,TimeZones!$A$1:$C$28,2,FALSE))/24</f>
        <v>46302.878862160498</v>
      </c>
      <c r="F12" s="5">
        <f>46302.7613097221 + (VLOOKUP($B$1,TimeZones!$A$1:$C$28,2,FALSE))/24</f>
        <v>46302.886309722096</v>
      </c>
      <c r="G12" s="7" t="s">
        <v>116</v>
      </c>
    </row>
    <row r="13" spans="1:8" x14ac:dyDescent="0.25">
      <c r="A13" s="3" t="s">
        <v>18</v>
      </c>
      <c r="B13" s="3" t="s">
        <v>95</v>
      </c>
      <c r="C13" s="4">
        <v>13.6</v>
      </c>
      <c r="D13" s="4">
        <v>33</v>
      </c>
      <c r="E13" s="5">
        <f>46302.5975995978 + (VLOOKUP($B$1,TimeZones!$A$1:$C$28,2,FALSE))/24</f>
        <v>46302.722599597801</v>
      </c>
      <c r="F13" s="5">
        <f>46302.629203233 + (VLOOKUP($B$1,TimeZones!$A$1:$C$28,2,FALSE))/24</f>
        <v>46302.754203233002</v>
      </c>
      <c r="G13" s="7" t="s">
        <v>116</v>
      </c>
    </row>
    <row r="14" spans="1:8" x14ac:dyDescent="0.25">
      <c r="A14" s="3" t="s">
        <v>21</v>
      </c>
      <c r="B14" s="3" t="s">
        <v>40</v>
      </c>
      <c r="C14" s="4">
        <v>11.3</v>
      </c>
      <c r="D14" s="4">
        <v>33</v>
      </c>
      <c r="E14" s="5">
        <f>46302.6803957311 + (VLOOKUP($B$1,TimeZones!$A$1:$C$28,2,FALSE))/24</f>
        <v>46302.805395731099</v>
      </c>
      <c r="F14" s="5">
        <f>46302.6903719912 + (VLOOKUP($B$1,TimeZones!$A$1:$C$28,2,FALSE))/24</f>
        <v>46302.815371991201</v>
      </c>
      <c r="G14" s="7" t="s">
        <v>116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ErrorMessage="1" xr:uid="{00000000-0002-0000-0300-000000000000}">
          <x14:formula1>
            <xm:f>TimeZones!$A$1:$A$28</xm:f>
          </x14:formula1>
          <xm:sqref>B1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workbookViewId="0">
      <selection activeCell="G4" sqref="G4"/>
    </sheetView>
  </sheetViews>
  <sheetFormatPr defaultRowHeight="15" x14ac:dyDescent="0.25"/>
  <cols>
    <col min="1" max="1" width="34.85546875" customWidth="1"/>
    <col min="2" max="2" width="58" customWidth="1"/>
    <col min="3" max="4" width="23.140625" customWidth="1"/>
    <col min="5" max="6" width="46.42578125" customWidth="1"/>
    <col min="7" max="7" width="23.140625" customWidth="1"/>
    <col min="8" max="8" width="46.42578125" customWidth="1"/>
  </cols>
  <sheetData>
    <row r="1" spans="1:8" x14ac:dyDescent="0.25">
      <c r="A1" s="2" t="s">
        <v>106</v>
      </c>
      <c r="B1" s="3" t="s">
        <v>72</v>
      </c>
    </row>
    <row r="3" spans="1:8" ht="30" x14ac:dyDescent="0.25">
      <c r="A3" s="2" t="s">
        <v>60</v>
      </c>
      <c r="B3" s="2" t="s">
        <v>103</v>
      </c>
      <c r="C3" s="2" t="s">
        <v>73</v>
      </c>
      <c r="D3" s="2" t="s">
        <v>70</v>
      </c>
      <c r="E3" s="2" t="str">
        <f>"Время начала сессии (" &amp; VLOOKUP($B$1,TimeZones!$A$1:$C$28,3,FALSE) &amp; ")"</f>
        <v>Время начала сессии (Москва)</v>
      </c>
      <c r="F3" s="2" t="str">
        <f>"Время конца сессии (" &amp; VLOOKUP($B$1,TimeZones!$A$1:$C$28,3,FALSE) &amp; ")"</f>
        <v>Время конца сессии (Москва)</v>
      </c>
      <c r="G3" s="2" t="s">
        <v>94</v>
      </c>
      <c r="H3" s="2" t="s">
        <v>46</v>
      </c>
    </row>
    <row r="4" spans="1:8" x14ac:dyDescent="0.25">
      <c r="A4" s="3" t="s">
        <v>24</v>
      </c>
      <c r="B4" s="3" t="s">
        <v>35</v>
      </c>
      <c r="C4" s="4">
        <v>31.6</v>
      </c>
      <c r="D4" s="4">
        <v>56</v>
      </c>
      <c r="E4" s="5">
        <f>46302.5920538374 + (VLOOKUP($B$1,TimeZones!$A$1:$C$28,2,FALSE))/24</f>
        <v>46302.717053837398</v>
      </c>
      <c r="F4" s="5">
        <f>46302.6366297544 + (VLOOKUP($B$1,TimeZones!$A$1:$C$28,2,FALSE))/24</f>
        <v>46302.761629754401</v>
      </c>
      <c r="G4" s="8" t="s">
        <v>117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ErrorMessage="1" xr:uid="{00000000-0002-0000-0400-000000000000}">
          <x14:formula1>
            <xm:f>TimeZones!$A$1:$A$28</xm:f>
          </x14:formula1>
          <xm:sqref>B1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/>
  </sheetViews>
  <sheetFormatPr defaultRowHeight="15" x14ac:dyDescent="0.25"/>
  <sheetData>
    <row r="1" spans="1:1" x14ac:dyDescent="0.25">
      <c r="A1" s="1" t="s">
        <v>90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ErrorMessage="1" xr:uid="{00000000-0002-0000-0500-000000000000}">
          <x14:formula1>
            <xm:f>TimeZones!$A$1:$A$28</xm:f>
          </x14:formula1>
          <xm:sqref>B1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4"/>
  <sheetViews>
    <sheetView workbookViewId="0">
      <selection activeCell="G5" sqref="G5"/>
    </sheetView>
  </sheetViews>
  <sheetFormatPr defaultRowHeight="15" x14ac:dyDescent="0.25"/>
  <cols>
    <col min="1" max="1" width="34.85546875" customWidth="1"/>
    <col min="2" max="2" width="58" customWidth="1"/>
    <col min="3" max="4" width="23.140625" customWidth="1"/>
    <col min="5" max="6" width="46.42578125" customWidth="1"/>
    <col min="7" max="7" width="23.140625" customWidth="1"/>
    <col min="8" max="8" width="46.42578125" customWidth="1"/>
  </cols>
  <sheetData>
    <row r="1" spans="1:8" x14ac:dyDescent="0.25">
      <c r="A1" s="2" t="s">
        <v>106</v>
      </c>
      <c r="B1" s="3" t="s">
        <v>72</v>
      </c>
    </row>
    <row r="3" spans="1:8" ht="30" x14ac:dyDescent="0.25">
      <c r="A3" s="2" t="s">
        <v>60</v>
      </c>
      <c r="B3" s="2" t="s">
        <v>103</v>
      </c>
      <c r="C3" s="2" t="s">
        <v>73</v>
      </c>
      <c r="D3" s="2" t="s">
        <v>70</v>
      </c>
      <c r="E3" s="2" t="str">
        <f>"Время начала сессии (" &amp; VLOOKUP($B$1,TimeZones!$A$1:$C$28,3,FALSE) &amp; ")"</f>
        <v>Время начала сессии (Москва)</v>
      </c>
      <c r="F3" s="2" t="str">
        <f>"Время конца сессии (" &amp; VLOOKUP($B$1,TimeZones!$A$1:$C$28,3,FALSE) &amp; ")"</f>
        <v>Время конца сессии (Москва)</v>
      </c>
      <c r="G3" s="2" t="s">
        <v>94</v>
      </c>
      <c r="H3" s="2" t="s">
        <v>46</v>
      </c>
    </row>
    <row r="4" spans="1:8" x14ac:dyDescent="0.25">
      <c r="A4" s="3" t="s">
        <v>25</v>
      </c>
      <c r="B4" s="3" t="s">
        <v>109</v>
      </c>
      <c r="C4" s="4">
        <v>19.5</v>
      </c>
      <c r="D4" s="4">
        <v>70</v>
      </c>
      <c r="E4" s="5">
        <f>46302.5390381096 + (VLOOKUP($B$1,TimeZones!$A$1:$C$28,2,FALSE))/24</f>
        <v>46302.6640381096</v>
      </c>
      <c r="F4" s="5">
        <f>46302.5510232938 + (VLOOKUP($B$1,TimeZones!$A$1:$C$28,2,FALSE))/24</f>
        <v>46302.676023293803</v>
      </c>
      <c r="G4" s="7" t="s">
        <v>116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ErrorMessage="1" xr:uid="{00000000-0002-0000-0600-000000000000}">
          <x14:formula1>
            <xm:f>TimeZones!$A$1:$A$28</xm:f>
          </x14:formula1>
          <xm:sqref>B1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28"/>
  <sheetViews>
    <sheetView workbookViewId="0"/>
  </sheetViews>
  <sheetFormatPr defaultRowHeight="15" x14ac:dyDescent="0.25"/>
  <cols>
    <col min="1" max="1" width="139.140625" customWidth="1"/>
    <col min="2" max="2" width="34.85546875" customWidth="1"/>
    <col min="3" max="3" width="92.85546875" customWidth="1"/>
  </cols>
  <sheetData>
    <row r="1" spans="1:3" x14ac:dyDescent="0.25">
      <c r="A1" s="3" t="s">
        <v>27</v>
      </c>
      <c r="B1" s="3">
        <v>0</v>
      </c>
      <c r="C1" s="3" t="s">
        <v>26</v>
      </c>
    </row>
    <row r="2" spans="1:3" x14ac:dyDescent="0.25">
      <c r="A2" s="3" t="s">
        <v>53</v>
      </c>
      <c r="B2" s="3">
        <v>2</v>
      </c>
      <c r="C2" s="3" t="s">
        <v>52</v>
      </c>
    </row>
    <row r="3" spans="1:3" x14ac:dyDescent="0.25">
      <c r="A3" s="3" t="s">
        <v>72</v>
      </c>
      <c r="B3" s="3">
        <v>3</v>
      </c>
      <c r="C3" s="3" t="s">
        <v>71</v>
      </c>
    </row>
    <row r="4" spans="1:3" x14ac:dyDescent="0.25">
      <c r="A4" s="3" t="s">
        <v>89</v>
      </c>
      <c r="B4" s="3">
        <v>3</v>
      </c>
      <c r="C4" s="3" t="s">
        <v>88</v>
      </c>
    </row>
    <row r="5" spans="1:3" x14ac:dyDescent="0.25">
      <c r="A5" s="3" t="s">
        <v>58</v>
      </c>
      <c r="B5" s="3">
        <v>3</v>
      </c>
      <c r="C5" s="3" t="s">
        <v>57</v>
      </c>
    </row>
    <row r="6" spans="1:3" x14ac:dyDescent="0.25">
      <c r="A6" s="3" t="s">
        <v>44</v>
      </c>
      <c r="B6" s="3">
        <v>3</v>
      </c>
      <c r="C6" s="3" t="s">
        <v>43</v>
      </c>
    </row>
    <row r="7" spans="1:3" x14ac:dyDescent="0.25">
      <c r="A7" s="3" t="s">
        <v>34</v>
      </c>
      <c r="B7" s="3">
        <v>4</v>
      </c>
      <c r="C7" s="3" t="s">
        <v>33</v>
      </c>
    </row>
    <row r="8" spans="1:3" x14ac:dyDescent="0.25">
      <c r="A8" s="3" t="s">
        <v>84</v>
      </c>
      <c r="B8" s="3">
        <v>4</v>
      </c>
      <c r="C8" s="3" t="s">
        <v>83</v>
      </c>
    </row>
    <row r="9" spans="1:3" x14ac:dyDescent="0.25">
      <c r="A9" s="3" t="s">
        <v>100</v>
      </c>
      <c r="B9" s="3">
        <v>4</v>
      </c>
      <c r="C9" s="3" t="s">
        <v>99</v>
      </c>
    </row>
    <row r="10" spans="1:3" x14ac:dyDescent="0.25">
      <c r="A10" s="3" t="s">
        <v>82</v>
      </c>
      <c r="B10" s="3">
        <v>4</v>
      </c>
      <c r="C10" s="3" t="s">
        <v>81</v>
      </c>
    </row>
    <row r="11" spans="1:3" x14ac:dyDescent="0.25">
      <c r="A11" s="3" t="s">
        <v>49</v>
      </c>
      <c r="B11" s="3">
        <v>5</v>
      </c>
      <c r="C11" s="3" t="s">
        <v>48</v>
      </c>
    </row>
    <row r="12" spans="1:3" x14ac:dyDescent="0.25">
      <c r="A12" s="3" t="s">
        <v>79</v>
      </c>
      <c r="B12" s="3">
        <v>6</v>
      </c>
      <c r="C12" s="3" t="s">
        <v>78</v>
      </c>
    </row>
    <row r="13" spans="1:3" x14ac:dyDescent="0.25">
      <c r="A13" s="3" t="s">
        <v>77</v>
      </c>
      <c r="B13" s="3">
        <v>7</v>
      </c>
      <c r="C13" s="3" t="s">
        <v>76</v>
      </c>
    </row>
    <row r="14" spans="1:3" x14ac:dyDescent="0.25">
      <c r="A14" s="3" t="s">
        <v>37</v>
      </c>
      <c r="B14" s="3">
        <v>7</v>
      </c>
      <c r="C14" s="3" t="s">
        <v>36</v>
      </c>
    </row>
    <row r="15" spans="1:3" x14ac:dyDescent="0.25">
      <c r="A15" s="3" t="s">
        <v>98</v>
      </c>
      <c r="B15" s="3">
        <v>7</v>
      </c>
      <c r="C15" s="3" t="s">
        <v>97</v>
      </c>
    </row>
    <row r="16" spans="1:3" x14ac:dyDescent="0.25">
      <c r="A16" s="3" t="s">
        <v>75</v>
      </c>
      <c r="B16" s="3">
        <v>7</v>
      </c>
      <c r="C16" s="3" t="s">
        <v>74</v>
      </c>
    </row>
    <row r="17" spans="1:3" x14ac:dyDescent="0.25">
      <c r="A17" s="3" t="s">
        <v>64</v>
      </c>
      <c r="B17" s="3">
        <v>7</v>
      </c>
      <c r="C17" s="3" t="s">
        <v>63</v>
      </c>
    </row>
    <row r="18" spans="1:3" x14ac:dyDescent="0.25">
      <c r="A18" s="3" t="s">
        <v>51</v>
      </c>
      <c r="B18" s="3">
        <v>8</v>
      </c>
      <c r="C18" s="3" t="s">
        <v>50</v>
      </c>
    </row>
    <row r="19" spans="1:3" x14ac:dyDescent="0.25">
      <c r="A19" s="3" t="s">
        <v>108</v>
      </c>
      <c r="B19" s="3">
        <v>9</v>
      </c>
      <c r="C19" s="3" t="s">
        <v>107</v>
      </c>
    </row>
    <row r="20" spans="1:3" x14ac:dyDescent="0.25">
      <c r="A20" s="3" t="s">
        <v>113</v>
      </c>
      <c r="B20" s="3">
        <v>9</v>
      </c>
      <c r="C20" s="3" t="s">
        <v>112</v>
      </c>
    </row>
    <row r="21" spans="1:3" x14ac:dyDescent="0.25">
      <c r="A21" s="3" t="s">
        <v>105</v>
      </c>
      <c r="B21" s="3">
        <v>9</v>
      </c>
      <c r="C21" s="3" t="s">
        <v>104</v>
      </c>
    </row>
    <row r="22" spans="1:3" x14ac:dyDescent="0.25">
      <c r="A22" s="3" t="s">
        <v>42</v>
      </c>
      <c r="B22" s="3">
        <v>10</v>
      </c>
      <c r="C22" s="3" t="s">
        <v>41</v>
      </c>
    </row>
    <row r="23" spans="1:3" x14ac:dyDescent="0.25">
      <c r="A23" s="3" t="s">
        <v>102</v>
      </c>
      <c r="B23" s="3">
        <v>10</v>
      </c>
      <c r="C23" s="3" t="s">
        <v>101</v>
      </c>
    </row>
    <row r="24" spans="1:3" x14ac:dyDescent="0.25">
      <c r="A24" s="3" t="s">
        <v>68</v>
      </c>
      <c r="B24" s="3">
        <v>11</v>
      </c>
      <c r="C24" s="3" t="s">
        <v>67</v>
      </c>
    </row>
    <row r="25" spans="1:3" x14ac:dyDescent="0.25">
      <c r="A25" s="3" t="s">
        <v>86</v>
      </c>
      <c r="B25" s="3">
        <v>11</v>
      </c>
      <c r="C25" s="3" t="s">
        <v>85</v>
      </c>
    </row>
    <row r="26" spans="1:3" x14ac:dyDescent="0.25">
      <c r="A26" s="3" t="s">
        <v>92</v>
      </c>
      <c r="B26" s="3">
        <v>11</v>
      </c>
      <c r="C26" s="3" t="s">
        <v>91</v>
      </c>
    </row>
    <row r="27" spans="1:3" x14ac:dyDescent="0.25">
      <c r="A27" s="3" t="s">
        <v>56</v>
      </c>
      <c r="B27" s="3">
        <v>12</v>
      </c>
      <c r="C27" s="3" t="s">
        <v>55</v>
      </c>
    </row>
    <row r="28" spans="1:3" x14ac:dyDescent="0.25">
      <c r="A28" s="3" t="s">
        <v>29</v>
      </c>
      <c r="B28" s="3">
        <v>12</v>
      </c>
      <c r="C28" s="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19524 Биология 5 класс</vt:lpstr>
      <vt:lpstr>19525 Биология 6 класс</vt:lpstr>
      <vt:lpstr>19526 Биология 7 класс</vt:lpstr>
      <vt:lpstr>19527 Биология 8 класс</vt:lpstr>
      <vt:lpstr>19528 Биология 9 класс</vt:lpstr>
      <vt:lpstr>19529 Биология 10 класс</vt:lpstr>
      <vt:lpstr>19530 Биология 11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Марина</dc:creator>
  <cp:lastModifiedBy>Марина</cp:lastModifiedBy>
  <dcterms:created xsi:type="dcterms:W3CDTF">2026-10-16T11:17:39Z</dcterms:created>
  <dcterms:modified xsi:type="dcterms:W3CDTF">2026-10-16T11:17:39Z</dcterms:modified>
</cp:coreProperties>
</file>

<file path=docProps/core0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2026-10-16T11:09:48.001165771Z</dcterms:created>
  <dc:creator>xlsxwriter</dc:creator>
  <cp:lastModifiedBy>xlsxwriter</cp:lastModifiedBy>
</cp:coreProperties>
</file>